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Ark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21" authorId="0">
      <text>
        <r>
          <rPr>
            <b/>
            <sz val="8"/>
            <rFont val="Tahoma"/>
            <family val="0"/>
          </rPr>
          <t>Åse (inkl. Plys)
Anne (Inkl. Nadia)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>Indbetalt til Anne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Står på Åse's regnskab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Anne+Nadia står på Anne's regnskab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0"/>
          </rPr>
          <t xml:space="preserve"> Louise har indbetalt 2000 til Åse</t>
        </r>
      </text>
    </comment>
  </commentList>
</comments>
</file>

<file path=xl/sharedStrings.xml><?xml version="1.0" encoding="utf-8"?>
<sst xmlns="http://schemas.openxmlformats.org/spreadsheetml/2006/main" count="79" uniqueCount="47">
  <si>
    <t>Sponsor beløb</t>
  </si>
  <si>
    <t>Egen betaling</t>
  </si>
  <si>
    <t>DELTAGER</t>
  </si>
  <si>
    <t>REJSE PRIS</t>
  </si>
  <si>
    <t>Grundpris</t>
  </si>
  <si>
    <t>FORSIKRINGER</t>
  </si>
  <si>
    <t>Afbestilling</t>
  </si>
  <si>
    <t>Rejseforsikring</t>
  </si>
  <si>
    <t>TOTAL</t>
  </si>
  <si>
    <t>Anne</t>
  </si>
  <si>
    <t>David</t>
  </si>
  <si>
    <t>Åse</t>
  </si>
  <si>
    <t>Peter K</t>
  </si>
  <si>
    <t>Peter J</t>
  </si>
  <si>
    <t>Louise B</t>
  </si>
  <si>
    <t>Nadia</t>
  </si>
  <si>
    <t>Sebastian</t>
  </si>
  <si>
    <t>Emil</t>
  </si>
  <si>
    <t>Kathrine</t>
  </si>
  <si>
    <t>Christian</t>
  </si>
  <si>
    <t>Tina</t>
  </si>
  <si>
    <t>Josephine</t>
  </si>
  <si>
    <t>Louise S</t>
  </si>
  <si>
    <t>Lene</t>
  </si>
  <si>
    <t>Jørgen</t>
  </si>
  <si>
    <t>Pris_std</t>
  </si>
  <si>
    <t>Pris_udv</t>
  </si>
  <si>
    <t>Ja/Nej</t>
  </si>
  <si>
    <t>Ja/nej</t>
  </si>
  <si>
    <t xml:space="preserve">TOTAL </t>
  </si>
  <si>
    <t>Nej, har egen forsikring</t>
  </si>
  <si>
    <t>Nej</t>
  </si>
  <si>
    <t>Åse/Anne Regnskab</t>
  </si>
  <si>
    <t>1. rate</t>
  </si>
  <si>
    <t>Afbestillingsforsikring</t>
  </si>
  <si>
    <t>2. rate</t>
  </si>
  <si>
    <t>Sponsorbeløb</t>
  </si>
  <si>
    <t>Restbeløb</t>
  </si>
  <si>
    <t>Total Udgift</t>
  </si>
  <si>
    <t>Total Udlæg</t>
  </si>
  <si>
    <t>Rate 1</t>
  </si>
  <si>
    <t>Rate 2</t>
  </si>
  <si>
    <t>Rate 3</t>
  </si>
  <si>
    <t>Total</t>
  </si>
  <si>
    <t>Indbetalinger</t>
  </si>
  <si>
    <t>At betale</t>
  </si>
  <si>
    <t>Indbetalt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</si>
</sst>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" xfId="0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125" zoomScaleNormal="125" workbookViewId="0" topLeftCell="A1">
      <selection activeCell="A1" sqref="A1:A2"/>
    </sheetView>
  </sheetViews>
  <sheetFormatPr defaultColWidth="9.140625" defaultRowHeight="12.75"/>
  <cols>
    <col min="1" max="1" width="10.8515625" style="1" bestFit="1" customWidth="1"/>
    <col min="2" max="2" width="9.8515625" style="2" bestFit="1" customWidth="1"/>
    <col min="3" max="3" width="14.28125" style="2" bestFit="1" customWidth="1"/>
    <col min="4" max="4" width="13.7109375" style="2" bestFit="1" customWidth="1"/>
    <col min="5" max="5" width="11.421875" style="1" bestFit="1" customWidth="1"/>
    <col min="6" max="6" width="10.28125" style="2" bestFit="1" customWidth="1"/>
    <col min="7" max="7" width="13.7109375" style="1" customWidth="1"/>
    <col min="8" max="8" width="11.8515625" style="2" customWidth="1"/>
    <col min="9" max="9" width="8.7109375" style="9" bestFit="1" customWidth="1"/>
    <col min="10" max="10" width="11.00390625" style="2" bestFit="1" customWidth="1"/>
    <col min="11" max="11" width="9.28125" style="1" bestFit="1" customWidth="1"/>
    <col min="12" max="16384" width="9.140625" style="1" customWidth="1"/>
  </cols>
  <sheetData>
    <row r="1" spans="1:12" ht="15" customHeight="1" thickBot="1">
      <c r="A1" s="50" t="s">
        <v>2</v>
      </c>
      <c r="B1" s="61" t="s">
        <v>3</v>
      </c>
      <c r="C1" s="61"/>
      <c r="D1" s="61"/>
      <c r="E1" s="63" t="s">
        <v>5</v>
      </c>
      <c r="F1" s="61"/>
      <c r="G1" s="61"/>
      <c r="H1" s="61"/>
      <c r="I1" s="64"/>
      <c r="J1" s="59" t="s">
        <v>29</v>
      </c>
      <c r="K1" s="50" t="s">
        <v>45</v>
      </c>
      <c r="L1" s="50" t="s">
        <v>46</v>
      </c>
    </row>
    <row r="2" spans="1:12" ht="15" customHeight="1" thickBot="1">
      <c r="A2" s="62"/>
      <c r="B2" s="16" t="s">
        <v>4</v>
      </c>
      <c r="C2" s="16" t="s">
        <v>0</v>
      </c>
      <c r="D2" s="16" t="s">
        <v>1</v>
      </c>
      <c r="E2" s="40" t="s">
        <v>6</v>
      </c>
      <c r="F2" s="41" t="s">
        <v>25</v>
      </c>
      <c r="G2" s="23" t="s">
        <v>7</v>
      </c>
      <c r="H2" s="28" t="s">
        <v>25</v>
      </c>
      <c r="I2" s="29" t="s">
        <v>26</v>
      </c>
      <c r="J2" s="60"/>
      <c r="K2" s="51"/>
      <c r="L2" s="51"/>
    </row>
    <row r="3" spans="1:11" ht="15" customHeight="1">
      <c r="A3" s="13" t="s">
        <v>11</v>
      </c>
      <c r="B3" s="4">
        <f>($B19/31)*2</f>
        <v>15122.58064516129</v>
      </c>
      <c r="C3" s="4">
        <v>10000</v>
      </c>
      <c r="D3" s="4">
        <f>B3-C3</f>
        <v>5122.58064516129</v>
      </c>
      <c r="E3" s="42" t="s">
        <v>27</v>
      </c>
      <c r="F3" s="43">
        <f>5*456</f>
        <v>2280</v>
      </c>
      <c r="G3" s="3" t="s">
        <v>28</v>
      </c>
      <c r="H3" s="4">
        <f aca="true" t="shared" si="0" ref="H3:H9">450+(10*24)</f>
        <v>690</v>
      </c>
      <c r="I3" s="5">
        <f aca="true" t="shared" si="1" ref="I3:I18">500+(10*27)</f>
        <v>770</v>
      </c>
      <c r="J3" s="32">
        <f>D3+F3</f>
        <v>7402.58064516129</v>
      </c>
      <c r="K3" s="55">
        <v>0</v>
      </c>
    </row>
    <row r="4" spans="1:11" ht="15" customHeight="1" thickBot="1">
      <c r="A4" s="14" t="s">
        <v>12</v>
      </c>
      <c r="B4" s="7">
        <f>($B19/31)*2</f>
        <v>15122.58064516129</v>
      </c>
      <c r="C4" s="7">
        <v>10000</v>
      </c>
      <c r="D4" s="7">
        <f aca="true" t="shared" si="2" ref="D4:D19">B4-C4</f>
        <v>5122.58064516129</v>
      </c>
      <c r="E4" s="44" t="s">
        <v>27</v>
      </c>
      <c r="F4" s="45">
        <v>456</v>
      </c>
      <c r="G4" s="6" t="s">
        <v>28</v>
      </c>
      <c r="H4" s="7">
        <f t="shared" si="0"/>
        <v>690</v>
      </c>
      <c r="I4" s="8">
        <f t="shared" si="1"/>
        <v>770</v>
      </c>
      <c r="J4" s="33">
        <f aca="true" t="shared" si="3" ref="J4:J18">D4+F4</f>
        <v>5578.58064516129</v>
      </c>
      <c r="K4" s="56"/>
    </row>
    <row r="5" spans="1:12" ht="15" customHeight="1">
      <c r="A5" s="15" t="s">
        <v>23</v>
      </c>
      <c r="B5" s="9">
        <f>($B19/31)*2</f>
        <v>15122.58064516129</v>
      </c>
      <c r="C5" s="9">
        <v>7500</v>
      </c>
      <c r="D5" s="9">
        <f t="shared" si="2"/>
        <v>7622.58064516129</v>
      </c>
      <c r="E5" s="42" t="s">
        <v>27</v>
      </c>
      <c r="F5" s="43">
        <v>456</v>
      </c>
      <c r="G5" s="3" t="s">
        <v>28</v>
      </c>
      <c r="H5" s="4">
        <f t="shared" si="0"/>
        <v>690</v>
      </c>
      <c r="I5" s="5">
        <f t="shared" si="1"/>
        <v>770</v>
      </c>
      <c r="J5" s="32">
        <f t="shared" si="3"/>
        <v>8078.58064516129</v>
      </c>
      <c r="K5" s="57">
        <f>SUM(J5:J6)</f>
        <v>16157.16129032258</v>
      </c>
      <c r="L5" s="52">
        <v>16157</v>
      </c>
    </row>
    <row r="6" spans="1:12" ht="15" customHeight="1" thickBot="1">
      <c r="A6" s="15" t="s">
        <v>24</v>
      </c>
      <c r="B6" s="9">
        <f>($B19/31)*2</f>
        <v>15122.58064516129</v>
      </c>
      <c r="C6" s="9">
        <v>7500</v>
      </c>
      <c r="D6" s="9">
        <f t="shared" si="2"/>
        <v>7622.58064516129</v>
      </c>
      <c r="E6" s="44" t="s">
        <v>27</v>
      </c>
      <c r="F6" s="45">
        <v>456</v>
      </c>
      <c r="G6" s="6" t="s">
        <v>28</v>
      </c>
      <c r="H6" s="7">
        <f t="shared" si="0"/>
        <v>690</v>
      </c>
      <c r="I6" s="8">
        <f t="shared" si="1"/>
        <v>770</v>
      </c>
      <c r="J6" s="33">
        <f t="shared" si="3"/>
        <v>8078.58064516129</v>
      </c>
      <c r="K6" s="56"/>
      <c r="L6" s="52"/>
    </row>
    <row r="7" spans="1:11" ht="15" customHeight="1">
      <c r="A7" s="13" t="s">
        <v>9</v>
      </c>
      <c r="B7" s="4">
        <f>($B19/31)*2</f>
        <v>15122.58064516129</v>
      </c>
      <c r="C7" s="4">
        <v>10000</v>
      </c>
      <c r="D7" s="4">
        <f t="shared" si="2"/>
        <v>5122.58064516129</v>
      </c>
      <c r="E7" s="42" t="s">
        <v>31</v>
      </c>
      <c r="F7" s="43">
        <v>0</v>
      </c>
      <c r="G7" s="3" t="s">
        <v>30</v>
      </c>
      <c r="H7" s="4">
        <f t="shared" si="0"/>
        <v>690</v>
      </c>
      <c r="I7" s="5">
        <f t="shared" si="1"/>
        <v>770</v>
      </c>
      <c r="J7" s="32">
        <f t="shared" si="3"/>
        <v>5122.58064516129</v>
      </c>
      <c r="K7" s="57">
        <f>SUM(J8,J10)</f>
        <v>7683.870967741935</v>
      </c>
    </row>
    <row r="8" spans="1:11" ht="15" customHeight="1">
      <c r="A8" s="15" t="s">
        <v>10</v>
      </c>
      <c r="B8" s="9">
        <f>($B19/31)*2</f>
        <v>15122.58064516129</v>
      </c>
      <c r="C8" s="9">
        <v>10000</v>
      </c>
      <c r="D8" s="9">
        <f t="shared" si="2"/>
        <v>5122.58064516129</v>
      </c>
      <c r="E8" s="46" t="s">
        <v>31</v>
      </c>
      <c r="F8" s="47">
        <v>0</v>
      </c>
      <c r="G8" s="11" t="s">
        <v>30</v>
      </c>
      <c r="H8" s="9">
        <f t="shared" si="0"/>
        <v>690</v>
      </c>
      <c r="I8" s="12">
        <f t="shared" si="1"/>
        <v>770</v>
      </c>
      <c r="J8" s="26">
        <f t="shared" si="3"/>
        <v>5122.58064516129</v>
      </c>
      <c r="K8" s="58"/>
    </row>
    <row r="9" spans="1:11" ht="15" customHeight="1">
      <c r="A9" s="15" t="s">
        <v>15</v>
      </c>
      <c r="B9" s="9">
        <f>($B19/31)*2</f>
        <v>15122.58064516129</v>
      </c>
      <c r="C9" s="9">
        <v>10000</v>
      </c>
      <c r="D9" s="9">
        <f t="shared" si="2"/>
        <v>5122.58064516129</v>
      </c>
      <c r="E9" s="46" t="s">
        <v>31</v>
      </c>
      <c r="F9" s="47">
        <v>0</v>
      </c>
      <c r="G9" s="11" t="s">
        <v>30</v>
      </c>
      <c r="H9" s="9">
        <f t="shared" si="0"/>
        <v>690</v>
      </c>
      <c r="I9" s="12">
        <f t="shared" si="1"/>
        <v>770</v>
      </c>
      <c r="J9" s="26">
        <f t="shared" si="3"/>
        <v>5122.58064516129</v>
      </c>
      <c r="K9" s="58"/>
    </row>
    <row r="10" spans="1:11" ht="15" customHeight="1" thickBot="1">
      <c r="A10" s="14" t="s">
        <v>17</v>
      </c>
      <c r="B10" s="7">
        <f>($B19/31)*1</f>
        <v>7561.290322580645</v>
      </c>
      <c r="C10" s="7">
        <v>5000</v>
      </c>
      <c r="D10" s="7">
        <f t="shared" si="2"/>
        <v>2561.290322580645</v>
      </c>
      <c r="E10" s="44" t="s">
        <v>31</v>
      </c>
      <c r="F10" s="45">
        <v>0</v>
      </c>
      <c r="G10" s="11" t="s">
        <v>30</v>
      </c>
      <c r="H10" s="7">
        <f>(450+(10*24))/2</f>
        <v>345</v>
      </c>
      <c r="I10" s="8">
        <f t="shared" si="1"/>
        <v>770</v>
      </c>
      <c r="J10" s="25">
        <f t="shared" si="3"/>
        <v>2561.290322580645</v>
      </c>
      <c r="K10" s="56"/>
    </row>
    <row r="11" spans="1:11" ht="15" customHeight="1">
      <c r="A11" s="13" t="s">
        <v>20</v>
      </c>
      <c r="B11" s="4">
        <f>($B19/31)*2</f>
        <v>15122.58064516129</v>
      </c>
      <c r="C11" s="4">
        <v>10000</v>
      </c>
      <c r="D11" s="4">
        <f t="shared" si="2"/>
        <v>5122.58064516129</v>
      </c>
      <c r="E11" s="42" t="s">
        <v>27</v>
      </c>
      <c r="F11" s="43">
        <v>0</v>
      </c>
      <c r="G11" s="3" t="s">
        <v>28</v>
      </c>
      <c r="H11" s="4">
        <f>450+(10*24)</f>
        <v>690</v>
      </c>
      <c r="I11" s="5">
        <f t="shared" si="1"/>
        <v>770</v>
      </c>
      <c r="J11" s="24">
        <f t="shared" si="3"/>
        <v>5122.58064516129</v>
      </c>
      <c r="K11" s="57">
        <f>SUM(J11:J14)</f>
        <v>20490.32258064516</v>
      </c>
    </row>
    <row r="12" spans="1:11" ht="15" customHeight="1">
      <c r="A12" s="15" t="s">
        <v>19</v>
      </c>
      <c r="B12" s="9">
        <f>($B19/31)*2</f>
        <v>15122.58064516129</v>
      </c>
      <c r="C12" s="9">
        <v>10000</v>
      </c>
      <c r="D12" s="9">
        <f t="shared" si="2"/>
        <v>5122.58064516129</v>
      </c>
      <c r="E12" s="46" t="s">
        <v>27</v>
      </c>
      <c r="F12" s="47">
        <v>0</v>
      </c>
      <c r="G12" s="11" t="s">
        <v>28</v>
      </c>
      <c r="H12" s="9">
        <f>450+(10*24)</f>
        <v>690</v>
      </c>
      <c r="I12" s="12">
        <f t="shared" si="1"/>
        <v>770</v>
      </c>
      <c r="J12" s="26">
        <f t="shared" si="3"/>
        <v>5122.58064516129</v>
      </c>
      <c r="K12" s="58"/>
    </row>
    <row r="13" spans="1:11" ht="15" customHeight="1">
      <c r="A13" s="15" t="s">
        <v>21</v>
      </c>
      <c r="B13" s="9">
        <f>($B19/31)*2</f>
        <v>15122.58064516129</v>
      </c>
      <c r="C13" s="9">
        <v>10000</v>
      </c>
      <c r="D13" s="9">
        <f t="shared" si="2"/>
        <v>5122.58064516129</v>
      </c>
      <c r="E13" s="46" t="s">
        <v>27</v>
      </c>
      <c r="F13" s="47">
        <v>0</v>
      </c>
      <c r="G13" s="11" t="s">
        <v>28</v>
      </c>
      <c r="H13" s="9">
        <f>450+(10*24)</f>
        <v>690</v>
      </c>
      <c r="I13" s="12">
        <f t="shared" si="1"/>
        <v>770</v>
      </c>
      <c r="J13" s="26">
        <f t="shared" si="3"/>
        <v>5122.58064516129</v>
      </c>
      <c r="K13" s="58"/>
    </row>
    <row r="14" spans="1:12" ht="15" customHeight="1" thickBot="1">
      <c r="A14" s="14" t="s">
        <v>22</v>
      </c>
      <c r="B14" s="7">
        <f>($B19/31)*2</f>
        <v>15122.58064516129</v>
      </c>
      <c r="C14" s="7">
        <v>10000</v>
      </c>
      <c r="D14" s="7">
        <f t="shared" si="2"/>
        <v>5122.58064516129</v>
      </c>
      <c r="E14" s="44" t="s">
        <v>27</v>
      </c>
      <c r="F14" s="45">
        <v>0</v>
      </c>
      <c r="G14" s="6" t="s">
        <v>28</v>
      </c>
      <c r="H14" s="7">
        <f>(450+(10*24))/2</f>
        <v>345</v>
      </c>
      <c r="I14" s="8">
        <f t="shared" si="1"/>
        <v>770</v>
      </c>
      <c r="J14" s="25">
        <f t="shared" si="3"/>
        <v>5122.58064516129</v>
      </c>
      <c r="K14" s="56"/>
      <c r="L14" s="1">
        <v>15369</v>
      </c>
    </row>
    <row r="15" spans="1:12" ht="15" customHeight="1">
      <c r="A15" s="13" t="s">
        <v>14</v>
      </c>
      <c r="B15" s="4">
        <f>($B19/31)*2</f>
        <v>15122.58064516129</v>
      </c>
      <c r="C15" s="4">
        <v>10000</v>
      </c>
      <c r="D15" s="4">
        <f t="shared" si="2"/>
        <v>5122.58064516129</v>
      </c>
      <c r="E15" s="42" t="s">
        <v>27</v>
      </c>
      <c r="F15" s="43">
        <v>456</v>
      </c>
      <c r="G15" s="3" t="s">
        <v>28</v>
      </c>
      <c r="H15" s="4">
        <f>450+(10*24)</f>
        <v>690</v>
      </c>
      <c r="I15" s="5">
        <f t="shared" si="1"/>
        <v>770</v>
      </c>
      <c r="J15" s="24">
        <f t="shared" si="3"/>
        <v>5578.58064516129</v>
      </c>
      <c r="K15" s="57">
        <f>SUM(J15:J16)-2000</f>
        <v>9157.16129032258</v>
      </c>
      <c r="L15" s="1">
        <v>3578</v>
      </c>
    </row>
    <row r="16" spans="1:12" ht="15" customHeight="1" thickBot="1">
      <c r="A16" s="14" t="s">
        <v>13</v>
      </c>
      <c r="B16" s="7">
        <f>($B19/31)*2</f>
        <v>15122.58064516129</v>
      </c>
      <c r="C16" s="7">
        <v>10000</v>
      </c>
      <c r="D16" s="7">
        <f t="shared" si="2"/>
        <v>5122.58064516129</v>
      </c>
      <c r="E16" s="44" t="s">
        <v>27</v>
      </c>
      <c r="F16" s="45">
        <v>456</v>
      </c>
      <c r="G16" s="6" t="s">
        <v>28</v>
      </c>
      <c r="H16" s="7">
        <f>450+(10*24)</f>
        <v>690</v>
      </c>
      <c r="I16" s="8">
        <f t="shared" si="1"/>
        <v>770</v>
      </c>
      <c r="J16" s="25">
        <f t="shared" si="3"/>
        <v>5578.58064516129</v>
      </c>
      <c r="K16" s="56"/>
      <c r="L16" s="1">
        <v>5579</v>
      </c>
    </row>
    <row r="17" spans="1:11" ht="15" customHeight="1">
      <c r="A17" s="15" t="s">
        <v>18</v>
      </c>
      <c r="B17" s="9">
        <f>($B19/31)*2</f>
        <v>15122.58064516129</v>
      </c>
      <c r="C17" s="9">
        <v>10000</v>
      </c>
      <c r="D17" s="9">
        <f t="shared" si="2"/>
        <v>5122.58064516129</v>
      </c>
      <c r="E17" s="42" t="s">
        <v>31</v>
      </c>
      <c r="F17" s="43">
        <v>0</v>
      </c>
      <c r="G17" s="3" t="s">
        <v>28</v>
      </c>
      <c r="H17" s="4">
        <f>450+(10*24)</f>
        <v>690</v>
      </c>
      <c r="I17" s="5">
        <f t="shared" si="1"/>
        <v>770</v>
      </c>
      <c r="J17" s="24">
        <f t="shared" si="3"/>
        <v>5122.58064516129</v>
      </c>
      <c r="K17" s="55">
        <v>0</v>
      </c>
    </row>
    <row r="18" spans="1:11" ht="15" customHeight="1" thickBot="1">
      <c r="A18" s="14" t="s">
        <v>16</v>
      </c>
      <c r="B18" s="7">
        <f>($B19/31)*2</f>
        <v>15122.58064516129</v>
      </c>
      <c r="C18" s="7">
        <v>10000</v>
      </c>
      <c r="D18" s="7">
        <f t="shared" si="2"/>
        <v>5122.58064516129</v>
      </c>
      <c r="E18" s="44" t="s">
        <v>31</v>
      </c>
      <c r="F18" s="45">
        <v>0</v>
      </c>
      <c r="G18" s="6" t="s">
        <v>28</v>
      </c>
      <c r="H18" s="7">
        <f>450+(10*24)</f>
        <v>690</v>
      </c>
      <c r="I18" s="8">
        <f t="shared" si="1"/>
        <v>770</v>
      </c>
      <c r="J18" s="25">
        <f t="shared" si="3"/>
        <v>5122.58064516129</v>
      </c>
      <c r="K18" s="56"/>
    </row>
    <row r="19" spans="1:12" ht="15" customHeight="1" thickBot="1">
      <c r="A19" s="17" t="s">
        <v>8</v>
      </c>
      <c r="B19" s="18">
        <v>234400</v>
      </c>
      <c r="C19" s="19">
        <f>SUM(C3:C18)</f>
        <v>150000</v>
      </c>
      <c r="D19" s="19">
        <f t="shared" si="2"/>
        <v>84400</v>
      </c>
      <c r="E19" s="48"/>
      <c r="F19" s="49">
        <f>SUM(F3:F18)</f>
        <v>4560</v>
      </c>
      <c r="G19" s="22"/>
      <c r="H19" s="19">
        <f>SUM(H3:H18)</f>
        <v>10350</v>
      </c>
      <c r="I19" s="21">
        <f>SUM(I3:I18)</f>
        <v>12320</v>
      </c>
      <c r="J19" s="27">
        <f>SUM(J3:J18)</f>
        <v>88959.99999999997</v>
      </c>
      <c r="K19" s="37">
        <f>SUM(K3:K18)</f>
        <v>53488.51612903226</v>
      </c>
      <c r="L19" s="1">
        <f>SUM(L3:L18)</f>
        <v>40683</v>
      </c>
    </row>
    <row r="20" ht="15" customHeight="1" thickBot="1"/>
    <row r="21" spans="1:18" ht="15" customHeight="1" thickBot="1">
      <c r="A21" s="53" t="s">
        <v>32</v>
      </c>
      <c r="B21" s="54"/>
      <c r="C21" s="18" t="s">
        <v>36</v>
      </c>
      <c r="D21" s="19" t="s">
        <v>1</v>
      </c>
      <c r="E21" s="19" t="s">
        <v>44</v>
      </c>
      <c r="F21" s="27" t="s">
        <v>38</v>
      </c>
      <c r="G21" s="18" t="s">
        <v>33</v>
      </c>
      <c r="H21" s="19" t="s">
        <v>34</v>
      </c>
      <c r="I21" s="20" t="s">
        <v>35</v>
      </c>
      <c r="J21" s="27" t="s">
        <v>39</v>
      </c>
      <c r="K21" s="35" t="s">
        <v>37</v>
      </c>
      <c r="P21" s="2"/>
      <c r="Q21" s="9"/>
      <c r="R21" s="2"/>
    </row>
    <row r="22" spans="1:18" ht="15" customHeight="1">
      <c r="A22" s="11" t="s">
        <v>11</v>
      </c>
      <c r="B22" s="12"/>
      <c r="C22" s="30">
        <v>75000</v>
      </c>
      <c r="D22" s="9">
        <f>J3+J4+J13</f>
        <v>18103.74193548387</v>
      </c>
      <c r="E22" s="9">
        <v>2000</v>
      </c>
      <c r="F22" s="26">
        <f>SUM(C22:E22)</f>
        <v>95103.74193548388</v>
      </c>
      <c r="G22" s="30">
        <v>46880</v>
      </c>
      <c r="H22" s="9">
        <v>4560</v>
      </c>
      <c r="I22" s="10">
        <v>0</v>
      </c>
      <c r="J22" s="26">
        <f>SUM(G22:I22)</f>
        <v>51440</v>
      </c>
      <c r="K22" s="38">
        <f>F22-J22</f>
        <v>43663.74193548388</v>
      </c>
      <c r="L22" s="2"/>
      <c r="P22" s="2"/>
      <c r="Q22" s="9"/>
      <c r="R22" s="2"/>
    </row>
    <row r="23" spans="1:12" ht="15" customHeight="1" thickBot="1">
      <c r="A23" s="6" t="s">
        <v>9</v>
      </c>
      <c r="B23" s="8"/>
      <c r="C23" s="31">
        <v>75000</v>
      </c>
      <c r="D23" s="7">
        <f>J7+J9</f>
        <v>10245.16129032258</v>
      </c>
      <c r="E23" s="7">
        <v>10250</v>
      </c>
      <c r="F23" s="25">
        <f>SUM(C23:E23)</f>
        <v>95495.16129032258</v>
      </c>
      <c r="G23" s="6">
        <v>0</v>
      </c>
      <c r="H23" s="7">
        <v>0</v>
      </c>
      <c r="I23" s="7">
        <v>70320</v>
      </c>
      <c r="J23" s="25">
        <f>SUM(G23:I23)</f>
        <v>70320</v>
      </c>
      <c r="K23" s="39">
        <f>F23-J23</f>
        <v>25175.161290322576</v>
      </c>
      <c r="L23" s="2"/>
    </row>
    <row r="24" ht="15" customHeight="1" thickBot="1"/>
    <row r="25" spans="1:11" ht="15" customHeight="1" thickBot="1">
      <c r="A25" s="36" t="s">
        <v>40</v>
      </c>
      <c r="B25" s="34">
        <v>46880</v>
      </c>
      <c r="E25" s="2"/>
      <c r="K25" s="37">
        <f>K19+K22+K23</f>
        <v>122327.41935483871</v>
      </c>
    </row>
    <row r="26" spans="1:2" ht="15" customHeight="1">
      <c r="A26" s="36" t="s">
        <v>41</v>
      </c>
      <c r="B26" s="34">
        <f>70320</f>
        <v>70320</v>
      </c>
    </row>
    <row r="27" spans="1:2" ht="15" customHeight="1">
      <c r="A27" s="36" t="s">
        <v>42</v>
      </c>
      <c r="B27" s="34">
        <v>117200</v>
      </c>
    </row>
    <row r="28" spans="1:2" ht="15" customHeight="1">
      <c r="A28" s="36" t="s">
        <v>43</v>
      </c>
      <c r="B28" s="34">
        <f>SUM(B25:B27)</f>
        <v>234400</v>
      </c>
    </row>
    <row r="29" ht="15" customHeight="1"/>
  </sheetData>
  <mergeCells count="14">
    <mergeCell ref="J1:J2"/>
    <mergeCell ref="B1:D1"/>
    <mergeCell ref="A1:A2"/>
    <mergeCell ref="E1:I1"/>
    <mergeCell ref="L1:L2"/>
    <mergeCell ref="L5:L6"/>
    <mergeCell ref="K1:K2"/>
    <mergeCell ref="A21:B21"/>
    <mergeCell ref="K3:K4"/>
    <mergeCell ref="K5:K6"/>
    <mergeCell ref="K15:K16"/>
    <mergeCell ref="K17:K18"/>
    <mergeCell ref="K7:K10"/>
    <mergeCell ref="K11:K14"/>
  </mergeCells>
  <printOptions/>
  <pageMargins left="0.75" right="0.75" top="1" bottom="1" header="0.5" footer="0.5"/>
  <pageSetup horizontalDpi="300" verticalDpi="300" orientation="portrait" paperSize="9" r:id="rId3"/>
  <ignoredErrors>
    <ignoredError sqref="H14 H1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1996-11-12T13:28:11Z</dcterms:created>
  <dcterms:modified xsi:type="dcterms:W3CDTF">2006-12-25T10:10:29Z</dcterms:modified>
  <cp:category/>
  <cp:version/>
  <cp:contentType/>
  <cp:contentStatus/>
</cp:coreProperties>
</file>